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rs-\Dropbox\Bee\Bilder\"/>
    </mc:Choice>
  </mc:AlternateContent>
  <bookViews>
    <workbookView xWindow="0" yWindow="0" windowWidth="15360" windowHeight="20475"/>
  </bookViews>
  <sheets>
    <sheet name="Odling(1)" sheetId="13" r:id="rId1"/>
  </sheets>
  <definedNames>
    <definedName name="_xlnm.Print_Area" localSheetId="0">'Odling(1)'!$A$1:$E$44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3" l="1"/>
  <c r="B8" i="13"/>
  <c r="B37" i="13"/>
  <c r="A37" i="13"/>
  <c r="B36" i="13"/>
  <c r="A36" i="13"/>
  <c r="B35" i="13"/>
  <c r="A35" i="13"/>
  <c r="B34" i="13"/>
  <c r="A34" i="13"/>
  <c r="B33" i="13"/>
  <c r="A33" i="13"/>
  <c r="B32" i="13"/>
  <c r="A32" i="13"/>
  <c r="B31" i="13"/>
  <c r="A31" i="13"/>
  <c r="B30" i="13"/>
  <c r="A30" i="13"/>
  <c r="B29" i="13"/>
  <c r="A29" i="13"/>
  <c r="B28" i="13"/>
  <c r="A28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A9" i="13"/>
  <c r="A8" i="13"/>
</calcChain>
</file>

<file path=xl/comments1.xml><?xml version="1.0" encoding="utf-8"?>
<comments xmlns="http://schemas.openxmlformats.org/spreadsheetml/2006/main">
  <authors>
    <author>Lars-Eric Johansson</author>
    <author>Lars-Eric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- Mata med honungsvatten om det inte är drag.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</rPr>
          <t>- Lägg två larver i varje cell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Beroende på larv och väder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Beroende på larv och väder</t>
        </r>
      </text>
    </comment>
  </commentList>
</comments>
</file>

<file path=xl/sharedStrings.xml><?xml version="1.0" encoding="utf-8"?>
<sst xmlns="http://schemas.openxmlformats.org/spreadsheetml/2006/main" count="20" uniqueCount="18">
  <si>
    <t>Veckodag</t>
  </si>
  <si>
    <t xml:space="preserve">Datum </t>
  </si>
  <si>
    <t xml:space="preserve">Täckt larvstadium </t>
  </si>
  <si>
    <t>Celler till parningsamhällen</t>
  </si>
  <si>
    <t>Parad?</t>
  </si>
  <si>
    <t>Parningsplats:</t>
  </si>
  <si>
    <t xml:space="preserve">Schema för drottningodling </t>
  </si>
  <si>
    <t>Byt ut de röda siffrorna mot datum för start, exakt som nedan, med bindestreck</t>
  </si>
  <si>
    <t>Kläckning</t>
  </si>
  <si>
    <t>Omlarvning</t>
  </si>
  <si>
    <t>Ej så känslig för stötar</t>
  </si>
  <si>
    <t>Sätt ut parningskuporna Kväll</t>
  </si>
  <si>
    <r>
      <t xml:space="preserve">Börja Odling   </t>
    </r>
    <r>
      <rPr>
        <b/>
        <sz val="12"/>
        <color rgb="FFFF0000"/>
        <rFont val="Wingdings"/>
        <charset val="2"/>
      </rPr>
      <t>è</t>
    </r>
  </si>
  <si>
    <t>Cellen täckes, bura, flytta till kläckskåp</t>
  </si>
  <si>
    <t xml:space="preserve"> GUL 10</t>
  </si>
  <si>
    <t>Antagna celler xx/10</t>
  </si>
  <si>
    <t>Larver från Nr: 21</t>
  </si>
  <si>
    <t>Odlingssamhälle Nr: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</si>
</sst>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i/>
      <sz val="11"/>
      <color rgb="FFFF0000"/>
      <name val="Arial"/>
      <family val="2"/>
    </font>
    <font>
      <b/>
      <i/>
      <sz val="16"/>
      <color indexed="10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BB0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6" borderId="1" xfId="0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0" borderId="6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3" borderId="6" xfId="0" applyFont="1" applyFill="1" applyBorder="1" applyAlignment="1" applyProtection="1">
      <alignment horizontal="center"/>
      <protection locked="0"/>
    </xf>
    <xf numFmtId="0" fontId="10" fillId="8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left"/>
    </xf>
    <xf numFmtId="14" fontId="2" fillId="8" borderId="8" xfId="0" applyNumberFormat="1" applyFont="1" applyFill="1" applyBorder="1" applyAlignment="1">
      <alignment horizontal="center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>
      <alignment horizontal="left"/>
    </xf>
    <xf numFmtId="14" fontId="1" fillId="6" borderId="9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14" fontId="2" fillId="5" borderId="7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6" borderId="1" xfId="0" applyFont="1" applyFill="1" applyBorder="1" applyProtection="1">
      <protection locked="0"/>
    </xf>
    <xf numFmtId="14" fontId="4" fillId="10" borderId="4" xfId="0" applyNumberFormat="1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Protection="1">
      <protection locked="0"/>
    </xf>
    <xf numFmtId="0" fontId="2" fillId="10" borderId="1" xfId="0" applyFont="1" applyFill="1" applyBorder="1" applyProtection="1">
      <protection locked="0"/>
    </xf>
    <xf numFmtId="0" fontId="2" fillId="11" borderId="7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14" fontId="2" fillId="7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14" fontId="1" fillId="9" borderId="7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14" fontId="1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4" fontId="1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20" fontId="1" fillId="0" borderId="7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FF"/>
      <color rgb="FFBBB0FE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G42"/>
  <sheetViews>
    <sheetView tabSelected="1" zoomScale="80" zoomScaleNormal="80" workbookViewId="0">
      <selection activeCell="F20" sqref="F20"/>
    </sheetView>
  </sheetViews>
  <sheetFormatPr defaultColWidth="8.85546875" defaultRowHeight="15" x14ac:dyDescent="0.2"/>
  <cols>
    <col min="1" max="1" width="14.85546875" style="1" customWidth="1"/>
    <col min="2" max="2" width="21.42578125" style="2" bestFit="1" customWidth="1"/>
    <col min="3" max="3" width="49" style="2" customWidth="1"/>
    <col min="4" max="4" width="30.7109375" style="2" bestFit="1" customWidth="1"/>
    <col min="5" max="5" width="6.42578125" style="1" customWidth="1"/>
    <col min="6" max="6" width="6.85546875" style="3" customWidth="1"/>
    <col min="7" max="16384" width="8.85546875" style="3"/>
  </cols>
  <sheetData>
    <row r="1" spans="1:7" x14ac:dyDescent="0.2">
      <c r="A1" s="1" t="s">
        <v>6</v>
      </c>
    </row>
    <row r="2" spans="1:7" x14ac:dyDescent="0.2">
      <c r="A2" s="3" t="s">
        <v>7</v>
      </c>
      <c r="D2" s="3"/>
    </row>
    <row r="3" spans="1:7" x14ac:dyDescent="0.2">
      <c r="A3" s="3"/>
      <c r="D3" s="4"/>
    </row>
    <row r="4" spans="1:7" x14ac:dyDescent="0.2">
      <c r="A4" s="3" t="s">
        <v>5</v>
      </c>
      <c r="D4" s="4"/>
      <c r="E4" s="46"/>
      <c r="F4" s="3" t="s">
        <v>10</v>
      </c>
    </row>
    <row r="5" spans="1:7" ht="21" customHeight="1" thickBot="1" x14ac:dyDescent="0.3">
      <c r="C5" s="26"/>
      <c r="D5" s="5"/>
      <c r="E5" s="3"/>
    </row>
    <row r="6" spans="1:7" ht="20.45" customHeight="1" thickBot="1" x14ac:dyDescent="0.35">
      <c r="A6" s="6" t="s">
        <v>0</v>
      </c>
      <c r="B6" s="7" t="s">
        <v>1</v>
      </c>
      <c r="C6" s="67" t="s">
        <v>12</v>
      </c>
      <c r="D6" s="42">
        <v>43235</v>
      </c>
      <c r="E6" s="70">
        <v>1</v>
      </c>
    </row>
    <row r="7" spans="1:7" ht="15.75" customHeight="1" x14ac:dyDescent="0.2">
      <c r="D7" s="8"/>
      <c r="E7" s="15">
        <v>2</v>
      </c>
    </row>
    <row r="8" spans="1:7" ht="16.5" thickBot="1" x14ac:dyDescent="0.3">
      <c r="A8" s="62" t="str">
        <f>LOOKUP(WEEKDAY(B8),{1,2,3,4,5,6,7;"Sön","Mån","Tis","Ons","Tors","Fre","Lör"})</f>
        <v>Mån</v>
      </c>
      <c r="B8" s="63">
        <f>$B$9-1</f>
        <v>43234</v>
      </c>
      <c r="C8" s="66"/>
      <c r="D8" s="69" t="s">
        <v>14</v>
      </c>
      <c r="E8" s="15">
        <v>3</v>
      </c>
      <c r="F8" s="12"/>
    </row>
    <row r="9" spans="1:7" ht="19.5" thickTop="1" thickBot="1" x14ac:dyDescent="0.3">
      <c r="A9" s="31" t="str">
        <f>LOOKUP(WEEKDAY(B9),{1,2,3,4,5,6,7;"Sön","Mån","Tis","Ons","Tors","Fre","Lör"})</f>
        <v>Tis</v>
      </c>
      <c r="B9" s="32">
        <f>$D$6</f>
        <v>43235</v>
      </c>
      <c r="C9" s="30" t="s">
        <v>9</v>
      </c>
      <c r="D9" s="33" t="s">
        <v>16</v>
      </c>
      <c r="E9" s="15">
        <v>4</v>
      </c>
      <c r="F9" s="43"/>
      <c r="G9" s="39"/>
    </row>
    <row r="10" spans="1:7" s="18" customFormat="1" ht="16.5" thickTop="1" x14ac:dyDescent="0.25">
      <c r="A10" s="64" t="str">
        <f>LOOKUP(WEEKDAY(B10),{1,2,3,4,5,6,7;"Sön","Mån","Tis","Ons","Tors","Fre","Lör"})</f>
        <v>Ons</v>
      </c>
      <c r="B10" s="25">
        <f>$B$9+1</f>
        <v>43236</v>
      </c>
      <c r="C10" s="65"/>
      <c r="D10" s="29" t="s">
        <v>15</v>
      </c>
      <c r="E10" s="15">
        <v>5</v>
      </c>
      <c r="F10" s="44"/>
      <c r="G10" s="40"/>
    </row>
    <row r="11" spans="1:7" ht="15.75" x14ac:dyDescent="0.25">
      <c r="A11" s="1" t="str">
        <f>LOOKUP(WEEKDAY(B11),{1,2,3,4,5,6,7;"Sön","Mån","Tis","Ons","Tors","Fre","Lör"})</f>
        <v>Tors</v>
      </c>
      <c r="B11" s="17">
        <f>$B$8+3</f>
        <v>43237</v>
      </c>
      <c r="D11" s="47" t="s">
        <v>17</v>
      </c>
      <c r="E11" s="15">
        <v>6</v>
      </c>
      <c r="F11" s="43"/>
      <c r="G11" s="39"/>
    </row>
    <row r="12" spans="1:7" x14ac:dyDescent="0.2">
      <c r="A12" s="1" t="str">
        <f>LOOKUP(WEEKDAY(B12),{1,2,3,4,5,6,7;"Sön","Mån","Tis","Ons","Tors","Fre","Lör"})</f>
        <v>Fre</v>
      </c>
      <c r="B12" s="10">
        <f>$B$8+4</f>
        <v>43238</v>
      </c>
      <c r="D12" s="13"/>
      <c r="E12" s="15">
        <v>7</v>
      </c>
      <c r="F12" s="43"/>
      <c r="G12" s="39"/>
    </row>
    <row r="13" spans="1:7" s="21" customFormat="1" ht="16.5" thickBot="1" x14ac:dyDescent="0.3">
      <c r="A13" s="36" t="str">
        <f>LOOKUP(WEEKDAY(B13),{1,2,3,4,5,6,7;"Sön","Mån","Tis","Ons","Tors","Fre","Lör"})</f>
        <v>Lör</v>
      </c>
      <c r="B13" s="37">
        <f>$B$8+5</f>
        <v>43239</v>
      </c>
      <c r="C13" s="49" t="s">
        <v>13</v>
      </c>
      <c r="D13" s="45" t="s">
        <v>2</v>
      </c>
      <c r="E13" s="15">
        <v>8</v>
      </c>
      <c r="F13" s="43"/>
      <c r="G13" s="41"/>
    </row>
    <row r="14" spans="1:7" ht="16.5" thickTop="1" x14ac:dyDescent="0.25">
      <c r="A14" s="34" t="str">
        <f>LOOKUP(WEEKDAY(B14),{1,2,3,4,5,6,7;"Sön","Mån","Tis","Ons","Tors","Fre","Lör"})</f>
        <v>Sön</v>
      </c>
      <c r="B14" s="35">
        <f>$B$8+6</f>
        <v>43240</v>
      </c>
      <c r="C14" s="8"/>
      <c r="D14" s="27"/>
      <c r="E14" s="15">
        <v>9</v>
      </c>
      <c r="F14" s="43"/>
      <c r="G14" s="39"/>
    </row>
    <row r="15" spans="1:7" x14ac:dyDescent="0.2">
      <c r="A15" s="19" t="str">
        <f>LOOKUP(WEEKDAY(B15),{1,2,3,4,5,6,7;"Sön","Mån","Tis","Ons","Tors","Fre","Lör"})</f>
        <v>Mån</v>
      </c>
      <c r="B15" s="20">
        <f>$B$8+7</f>
        <v>43241</v>
      </c>
      <c r="D15" s="16"/>
      <c r="E15" s="15">
        <v>10</v>
      </c>
      <c r="F15" s="43"/>
      <c r="G15" s="39"/>
    </row>
    <row r="16" spans="1:7" x14ac:dyDescent="0.2">
      <c r="A16" s="1" t="str">
        <f>LOOKUP(WEEKDAY(B16),{1,2,3,4,5,6,7;"Sön","Mån","Tis","Ons","Tors","Fre","Lör"})</f>
        <v>Tis</v>
      </c>
      <c r="B16" s="10">
        <f>$B$8+8</f>
        <v>43242</v>
      </c>
      <c r="D16" s="11"/>
      <c r="E16" s="15">
        <v>11</v>
      </c>
      <c r="F16" s="43"/>
      <c r="G16" s="39"/>
    </row>
    <row r="17" spans="1:7" x14ac:dyDescent="0.2">
      <c r="A17" s="1" t="str">
        <f>LOOKUP(WEEKDAY(B17),{1,2,3,4,5,6,7;"Sön","Mån","Tis","Ons","Tors","Fre","Lör"})</f>
        <v>Ons</v>
      </c>
      <c r="B17" s="10">
        <f>$B$8+9</f>
        <v>43243</v>
      </c>
      <c r="C17" s="28"/>
      <c r="D17" s="11"/>
      <c r="E17" s="15">
        <v>12</v>
      </c>
      <c r="F17" s="43"/>
      <c r="G17" s="39"/>
    </row>
    <row r="18" spans="1:7" ht="15.75" x14ac:dyDescent="0.25">
      <c r="A18" s="9" t="str">
        <f>LOOKUP(WEEKDAY(B18),{1,2,3,4,5,6,7;"Sön","Mån","Tis","Ons","Tors","Fre","Lör"})</f>
        <v>Tors</v>
      </c>
      <c r="B18" s="17">
        <f>$B$8+10</f>
        <v>43244</v>
      </c>
      <c r="C18" s="48"/>
      <c r="D18" s="61"/>
      <c r="E18" s="15">
        <v>13</v>
      </c>
      <c r="F18" s="43"/>
      <c r="G18" s="39"/>
    </row>
    <row r="19" spans="1:7" ht="16.5" thickBot="1" x14ac:dyDescent="0.3">
      <c r="A19" s="51" t="str">
        <f>LOOKUP(WEEKDAY(B19),{1,2,3,4,5,6,7;"Sön","Mån","Tis","Ons","Tors","Fre","Lör"})</f>
        <v>Fre</v>
      </c>
      <c r="B19" s="57">
        <f>$B$8+11</f>
        <v>43245</v>
      </c>
      <c r="C19" s="52" t="s">
        <v>3</v>
      </c>
      <c r="D19" s="53"/>
      <c r="E19" s="15">
        <v>14</v>
      </c>
      <c r="F19" s="43"/>
      <c r="G19" s="39"/>
    </row>
    <row r="20" spans="1:7" ht="16.5" thickTop="1" x14ac:dyDescent="0.25">
      <c r="A20" s="64" t="str">
        <f>LOOKUP(WEEKDAY(B20),{1,2,3,4,5,6,7;"Sön","Mån","Tis","Ons","Tors","Fre","Lör"})</f>
        <v>Lör</v>
      </c>
      <c r="B20" s="25">
        <f>$B$8+12</f>
        <v>43246</v>
      </c>
      <c r="C20" s="68"/>
      <c r="D20" s="50" t="s">
        <v>8</v>
      </c>
      <c r="E20" s="38">
        <v>15</v>
      </c>
      <c r="F20" s="43"/>
      <c r="G20" s="39"/>
    </row>
    <row r="21" spans="1:7" ht="16.5" thickBot="1" x14ac:dyDescent="0.3">
      <c r="A21" s="54" t="str">
        <f>LOOKUP(WEEKDAY(B21),{1,2,3,4,5,6,7;"Sön","Mån","Tis","Ons","Tors","Fre","Lör"})</f>
        <v>Sön</v>
      </c>
      <c r="B21" s="55">
        <f>$B$8+13</f>
        <v>43247</v>
      </c>
      <c r="C21" s="56" t="s">
        <v>11</v>
      </c>
      <c r="D21" s="53" t="s">
        <v>8</v>
      </c>
      <c r="E21" s="70">
        <v>16</v>
      </c>
    </row>
    <row r="22" spans="1:7" ht="17.25" thickTop="1" thickBot="1" x14ac:dyDescent="0.3">
      <c r="A22" s="58" t="str">
        <f>LOOKUP(WEEKDAY(B22),{1,2,3,4,5,6,7;"Sön","Mån","Tis","Ons","Tors","Fre","Lör"})</f>
        <v>Mån</v>
      </c>
      <c r="B22" s="59">
        <f>$B$8+14</f>
        <v>43248</v>
      </c>
      <c r="C22" s="60"/>
      <c r="D22" s="53" t="s">
        <v>8</v>
      </c>
      <c r="E22" s="70">
        <v>17</v>
      </c>
    </row>
    <row r="23" spans="1:7" ht="15.75" thickTop="1" x14ac:dyDescent="0.2">
      <c r="A23" s="22" t="str">
        <f>LOOKUP(WEEKDAY(B23),{1,2,3,4,5,6,7;"Sön","Mån","Tis","Ons","Tors","Fre","Lör"})</f>
        <v>Tis</v>
      </c>
      <c r="B23" s="23">
        <f>$B$8+15</f>
        <v>43249</v>
      </c>
      <c r="C23" s="8"/>
      <c r="D23" s="24"/>
    </row>
    <row r="24" spans="1:7" x14ac:dyDescent="0.2">
      <c r="A24" s="1" t="str">
        <f>LOOKUP(WEEKDAY(B24),{1,2,3,4,5,6,7;"Sön","Mån","Tis","Ons","Tors","Fre","Lör"})</f>
        <v>Ons</v>
      </c>
      <c r="B24" s="10">
        <f>$B$8+16</f>
        <v>43250</v>
      </c>
      <c r="D24" s="14"/>
      <c r="E24" s="9"/>
      <c r="F24" s="12"/>
    </row>
    <row r="25" spans="1:7" x14ac:dyDescent="0.2">
      <c r="A25" s="1" t="str">
        <f>LOOKUP(WEEKDAY(B25),{1,2,3,4,5,6,7;"Sön","Mån","Tis","Ons","Tors","Fre","Lör"})</f>
        <v>Tors</v>
      </c>
      <c r="B25" s="10">
        <f>$B$8+17</f>
        <v>43251</v>
      </c>
      <c r="D25" s="14"/>
      <c r="E25" s="9"/>
      <c r="F25" s="12"/>
    </row>
    <row r="26" spans="1:7" x14ac:dyDescent="0.2">
      <c r="A26" s="1" t="str">
        <f>LOOKUP(WEEKDAY(B26),{1,2,3,4,5,6,7;"Sön","Mån","Tis","Ons","Tors","Fre","Lör"})</f>
        <v>Fre</v>
      </c>
      <c r="B26" s="10">
        <f>$B$8+18</f>
        <v>43252</v>
      </c>
      <c r="D26" s="14"/>
      <c r="E26" s="9"/>
      <c r="F26" s="12"/>
    </row>
    <row r="27" spans="1:7" x14ac:dyDescent="0.2">
      <c r="A27" s="1" t="str">
        <f>LOOKUP(WEEKDAY(B27),{1,2,3,4,5,6,7;"Sön","Mån","Tis","Ons","Tors","Fre","Lör"})</f>
        <v>Lör</v>
      </c>
      <c r="B27" s="10">
        <f>$B$8+19</f>
        <v>43253</v>
      </c>
      <c r="D27" s="14"/>
      <c r="E27" s="9"/>
      <c r="F27" s="12"/>
    </row>
    <row r="28" spans="1:7" x14ac:dyDescent="0.2">
      <c r="A28" s="1" t="str">
        <f>LOOKUP(WEEKDAY(B28),{1,2,3,4,5,6,7;"Sön","Mån","Tis","Ons","Tors","Fre","Lör"})</f>
        <v>Sön</v>
      </c>
      <c r="B28" s="10">
        <f>$B$8+20</f>
        <v>43254</v>
      </c>
      <c r="D28" s="14"/>
      <c r="E28" s="9"/>
      <c r="F28" s="12"/>
    </row>
    <row r="29" spans="1:7" x14ac:dyDescent="0.2">
      <c r="A29" s="1" t="str">
        <f>LOOKUP(WEEKDAY(B29),{1,2,3,4,5,6,7;"Sön","Mån","Tis","Ons","Tors","Fre","Lör"})</f>
        <v>Mån</v>
      </c>
      <c r="B29" s="10">
        <f>$B$8+21</f>
        <v>43255</v>
      </c>
      <c r="D29" s="14"/>
      <c r="E29" s="9"/>
      <c r="F29" s="12"/>
    </row>
    <row r="30" spans="1:7" x14ac:dyDescent="0.2">
      <c r="A30" s="1" t="str">
        <f>LOOKUP(WEEKDAY(B30),{1,2,3,4,5,6,7;"Sön","Mån","Tis","Ons","Tors","Fre","Lör"})</f>
        <v>Tis</v>
      </c>
      <c r="B30" s="10">
        <f>$B$8+22</f>
        <v>43256</v>
      </c>
      <c r="D30" s="14"/>
      <c r="E30" s="9"/>
      <c r="F30" s="12"/>
    </row>
    <row r="31" spans="1:7" x14ac:dyDescent="0.2">
      <c r="A31" s="1" t="str">
        <f>LOOKUP(WEEKDAY(B31),{1,2,3,4,5,6,7;"Sön","Mån","Tis","Ons","Tors","Fre","Lör"})</f>
        <v>Ons</v>
      </c>
      <c r="B31" s="10">
        <f>$B$8+23</f>
        <v>43257</v>
      </c>
      <c r="D31" s="14"/>
      <c r="E31" s="9"/>
      <c r="F31" s="12"/>
    </row>
    <row r="32" spans="1:7" x14ac:dyDescent="0.2">
      <c r="A32" s="1" t="str">
        <f>LOOKUP(WEEKDAY(B32),{1,2,3,4,5,6,7;"Sön","Mån","Tis","Ons","Tors","Fre","Lör"})</f>
        <v>Tors</v>
      </c>
      <c r="B32" s="10">
        <f>$B$8+24</f>
        <v>43258</v>
      </c>
      <c r="D32" s="14"/>
      <c r="E32" s="9"/>
      <c r="F32" s="12"/>
    </row>
    <row r="33" spans="1:6" x14ac:dyDescent="0.2">
      <c r="A33" s="1" t="str">
        <f>LOOKUP(WEEKDAY(B33),{1,2,3,4,5,6,7;"Sön","Mån","Tis","Ons","Tors","Fre","Lör"})</f>
        <v>Fre</v>
      </c>
      <c r="B33" s="10">
        <f>$B$8+25</f>
        <v>43259</v>
      </c>
      <c r="D33" s="14"/>
      <c r="E33" s="9"/>
      <c r="F33" s="12"/>
    </row>
    <row r="34" spans="1:6" x14ac:dyDescent="0.2">
      <c r="A34" s="1" t="str">
        <f>LOOKUP(WEEKDAY(B34),{1,2,3,4,5,6,7;"Sön","Mån","Tis","Ons","Tors","Fre","Lör"})</f>
        <v>Lör</v>
      </c>
      <c r="B34" s="10">
        <f>$B$8+26</f>
        <v>43260</v>
      </c>
      <c r="D34" s="14"/>
      <c r="E34" s="9"/>
      <c r="F34" s="12"/>
    </row>
    <row r="35" spans="1:6" x14ac:dyDescent="0.2">
      <c r="A35" s="1" t="str">
        <f>LOOKUP(WEEKDAY(B35),{1,2,3,4,5,6,7;"Sön","Mån","Tis","Ons","Tors","Fre","Lör"})</f>
        <v>Sön</v>
      </c>
      <c r="B35" s="10">
        <f>$B$8+27</f>
        <v>43261</v>
      </c>
      <c r="D35" s="14"/>
      <c r="E35" s="9"/>
      <c r="F35" s="12"/>
    </row>
    <row r="36" spans="1:6" x14ac:dyDescent="0.2">
      <c r="A36" s="1" t="str">
        <f>LOOKUP(WEEKDAY(B36),{1,2,3,4,5,6,7;"Sön","Mån","Tis","Ons","Tors","Fre","Lör"})</f>
        <v>Mån</v>
      </c>
      <c r="B36" s="10">
        <f>$B$8+28</f>
        <v>43262</v>
      </c>
      <c r="D36" s="14"/>
      <c r="E36" s="9"/>
      <c r="F36" s="12"/>
    </row>
    <row r="37" spans="1:6" x14ac:dyDescent="0.2">
      <c r="A37" s="1" t="str">
        <f>LOOKUP(WEEKDAY(B37),{1,2,3,4,5,6,7;"Sön","Mån","Tis","Ons","Tors","Fre","Lör"})</f>
        <v>Tis</v>
      </c>
      <c r="B37" s="10">
        <f>$B$8+29</f>
        <v>43263</v>
      </c>
      <c r="C37" s="2" t="s">
        <v>4</v>
      </c>
      <c r="D37" s="14"/>
      <c r="E37" s="9"/>
      <c r="F37" s="12"/>
    </row>
    <row r="38" spans="1:6" x14ac:dyDescent="0.2">
      <c r="D38" s="15"/>
      <c r="E38" s="9"/>
      <c r="F38" s="12"/>
    </row>
    <row r="39" spans="1:6" x14ac:dyDescent="0.2">
      <c r="D39" s="15"/>
      <c r="E39" s="9"/>
      <c r="F39" s="12"/>
    </row>
    <row r="40" spans="1:6" x14ac:dyDescent="0.2">
      <c r="D40" s="15"/>
      <c r="E40" s="9"/>
      <c r="F40" s="12"/>
    </row>
    <row r="41" spans="1:6" x14ac:dyDescent="0.2">
      <c r="D41" s="15"/>
      <c r="E41" s="9"/>
      <c r="F41" s="12"/>
    </row>
    <row r="42" spans="1:6" x14ac:dyDescent="0.2">
      <c r="D42" s="15"/>
      <c r="E42" s="9"/>
      <c r="F42" s="12"/>
    </row>
  </sheetData>
  <sheetProtection algorithmName="SHA-512" hashValue="ljkCRoLPpwvRDqwXFhI3ucgXXWpZDSgMTP1ihp+janrWNJttQSyztLuqwoPDJcg7bYDu4nMz4/UKLPgWT9DVXw==" saltValue="Qa23OlZJd6KWCClTScBMUg==" spinCount="100000" sheet="1" objects="1" scenarios="1" selectLockedCells="1"/>
  <pageMargins left="0.75" right="0.75" top="1" bottom="1" header="0.5" footer="0.5"/>
  <pageSetup paperSize="9" scale="92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Odling(1)</vt:lpstr>
      <vt:lpstr>'Odling(1)'!Utskriftsområde</vt:lpstr>
    </vt:vector>
  </TitlesOfParts>
  <Company>Asa Bigårdar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lars-eric-j@live.se</dc:creator>
  <cp:lastModifiedBy>Lars-Eric Johansson</cp:lastModifiedBy>
  <cp:lastPrinted>2005-04-15T12:14:20Z</cp:lastPrinted>
  <dcterms:created xsi:type="dcterms:W3CDTF">2005-02-28T11:28:11Z</dcterms:created>
  <dcterms:modified xsi:type="dcterms:W3CDTF">2018-05-15T18:32:41Z</dcterms:modified>
</cp:coreProperties>
</file>